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<sst xmlns="http://schemas.openxmlformats.org/spreadsheetml/2006/main" count="50" uniqueCount="50">
  <si>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V (V)</t>
  </si>
  <si>
    <t>I(mA)</t>
  </si>
  <si>
    <t>II) Regresión Lineal</t>
  </si>
  <si>
    <r>
      <t>D</t>
    </r>
    <r>
      <rPr>
        <sz val="10"/>
        <rFont val="Arial"/>
        <family val="0"/>
      </rPr>
      <t>V (V)</t>
    </r>
  </si>
  <si>
    <r>
      <t>D</t>
    </r>
    <r>
      <rPr>
        <sz val="10"/>
        <rFont val="Arial"/>
        <family val="0"/>
      </rPr>
      <t>I(mA)</t>
    </r>
  </si>
  <si>
    <r>
      <t>R(k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</si>
  <si>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r>
      <t>D</t>
    </r>
    <r>
      <rPr>
        <sz val="10"/>
        <rFont val="Arial"/>
        <family val="2"/>
      </rPr>
      <t>R</t>
    </r>
    <r>
      <rPr>
        <sz val="10"/>
        <rFont val="Arial"/>
        <family val="0"/>
      </rPr>
      <t>(k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</si>
  <si>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t>Covarianza:</t>
  </si>
  <si>
    <t>(sigma_xy)</t>
  </si>
  <si>
    <t>Varianza x:</t>
  </si>
  <si>
    <t>(sigma_x)^2</t>
  </si>
  <si>
    <t>Media x:</t>
  </si>
  <si>
    <t>Media y:</t>
  </si>
  <si>
    <t>Varianza y:</t>
  </si>
  <si>
    <t>(sigma_y)^2</t>
  </si>
  <si>
    <t>I_teor(mA)</t>
  </si>
  <si>
    <t>I_residuo(mA)</t>
  </si>
  <si>
    <r>
      <t>D</t>
    </r>
    <r>
      <rPr>
        <sz val="10"/>
        <rFont val="Arial"/>
        <family val="2"/>
      </rPr>
      <t>m:</t>
    </r>
  </si>
  <si>
    <t>m:</t>
  </si>
  <si>
    <t>Promax (40 mA)</t>
  </si>
  <si>
    <r>
      <t>R(k</t>
    </r>
    <r>
      <rPr>
        <sz val="10"/>
        <rFont val="Symbol"/>
        <family val="1"/>
      </rPr>
      <t>W</t>
    </r>
    <r>
      <rPr>
        <sz val="10"/>
        <rFont val="Arial"/>
        <family val="2"/>
      </rPr>
      <t>)/</t>
    </r>
    <r>
      <rPr>
        <sz val="10"/>
        <rFont val="Symbol"/>
        <family val="1"/>
      </rPr>
      <t>D</t>
    </r>
    <r>
      <rPr>
        <sz val="10"/>
        <rFont val="Arial"/>
        <family val="2"/>
      </rPr>
      <t>R</t>
    </r>
    <r>
      <rPr>
        <sz val="10"/>
        <rFont val="Arial"/>
        <family val="0"/>
      </rPr>
      <t>(k</t>
    </r>
    <r>
      <rPr>
        <sz val="10"/>
        <rFont val="Symbol"/>
        <family val="1"/>
      </rPr>
      <t>W</t>
    </r>
    <r>
      <rPr>
        <sz val="10"/>
        <rFont val="Arial"/>
        <family val="0"/>
      </rPr>
      <t>)^2</t>
    </r>
  </si>
  <si>
    <r>
      <t>1/D</t>
    </r>
    <r>
      <rPr>
        <sz val="10"/>
        <rFont val="Arial"/>
        <family val="2"/>
      </rPr>
      <t>R</t>
    </r>
    <r>
      <rPr>
        <sz val="10"/>
        <rFont val="Arial"/>
        <family val="0"/>
      </rPr>
      <t>(k</t>
    </r>
    <r>
      <rPr>
        <sz val="10"/>
        <rFont val="Symbol"/>
        <family val="1"/>
      </rPr>
      <t>W</t>
    </r>
    <r>
      <rPr>
        <sz val="10"/>
        <rFont val="Arial"/>
        <family val="0"/>
      </rPr>
      <t>)^2</t>
    </r>
  </si>
  <si>
    <t>IV) Medida Directa</t>
  </si>
  <si>
    <r>
      <t>Promax (4 k</t>
    </r>
    <r>
      <rPr>
        <sz val="10"/>
        <rFont val="Symbol"/>
        <family val="1"/>
      </rPr>
      <t>W</t>
    </r>
    <r>
      <rPr>
        <sz val="10"/>
        <rFont val="Arial"/>
        <family val="0"/>
      </rPr>
      <t>)</t>
    </r>
  </si>
  <si>
    <r>
      <t>R (k</t>
    </r>
    <r>
      <rPr>
        <sz val="10"/>
        <color indexed="10"/>
        <rFont val="Symbol"/>
        <family val="1"/>
      </rPr>
      <t>W</t>
    </r>
    <r>
      <rPr>
        <sz val="10"/>
        <color indexed="10"/>
        <rFont val="Arial"/>
        <family val="2"/>
      </rPr>
      <t>)</t>
    </r>
    <r>
      <rPr>
        <sz val="10"/>
        <color indexed="10"/>
        <rFont val="Arial"/>
        <family val="0"/>
      </rPr>
      <t>:</t>
    </r>
  </si>
  <si>
    <r>
      <t>D</t>
    </r>
    <r>
      <rPr>
        <sz val="10"/>
        <color indexed="10"/>
        <rFont val="Arial"/>
        <family val="0"/>
      </rPr>
      <t>R (k</t>
    </r>
    <r>
      <rPr>
        <sz val="10"/>
        <color indexed="10"/>
        <rFont val="Symbol"/>
        <family val="1"/>
      </rPr>
      <t>W</t>
    </r>
    <r>
      <rPr>
        <sz val="10"/>
        <color indexed="10"/>
        <rFont val="Arial"/>
        <family val="2"/>
      </rPr>
      <t>)</t>
    </r>
    <r>
      <rPr>
        <sz val="10"/>
        <color indexed="10"/>
        <rFont val="Arial"/>
        <family val="0"/>
      </rPr>
      <t>:</t>
    </r>
  </si>
  <si>
    <r>
      <t>d</t>
    </r>
    <r>
      <rPr>
        <sz val="10"/>
        <color indexed="10"/>
        <rFont val="Arial"/>
        <family val="0"/>
      </rPr>
      <t>R (%</t>
    </r>
    <r>
      <rPr>
        <sz val="10"/>
        <color indexed="10"/>
        <rFont val="Arial"/>
        <family val="2"/>
      </rPr>
      <t>)</t>
    </r>
    <r>
      <rPr>
        <sz val="10"/>
        <color indexed="10"/>
        <rFont val="Arial"/>
        <family val="0"/>
      </rPr>
      <t>:</t>
    </r>
  </si>
  <si>
    <r>
      <t>Intervalo_R (k</t>
    </r>
    <r>
      <rPr>
        <sz val="10"/>
        <color indexed="10"/>
        <rFont val="Symbol"/>
        <family val="1"/>
      </rPr>
      <t>W</t>
    </r>
    <r>
      <rPr>
        <sz val="10"/>
        <color indexed="10"/>
        <rFont val="Arial"/>
        <family val="2"/>
      </rPr>
      <t>)</t>
    </r>
    <r>
      <rPr>
        <sz val="10"/>
        <color indexed="10"/>
        <rFont val="Arial"/>
        <family val="0"/>
      </rPr>
      <t>:</t>
    </r>
  </si>
  <si>
    <r>
      <t>R (k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>)</t>
    </r>
    <r>
      <rPr>
        <sz val="10"/>
        <color indexed="12"/>
        <rFont val="Arial"/>
        <family val="0"/>
      </rPr>
      <t>:</t>
    </r>
  </si>
  <si>
    <r>
      <t>D</t>
    </r>
    <r>
      <rPr>
        <sz val="10"/>
        <color indexed="12"/>
        <rFont val="Arial"/>
        <family val="0"/>
      </rPr>
      <t>R (k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>)</t>
    </r>
    <r>
      <rPr>
        <sz val="10"/>
        <color indexed="12"/>
        <rFont val="Arial"/>
        <family val="0"/>
      </rPr>
      <t>:</t>
    </r>
  </si>
  <si>
    <r>
      <t>d</t>
    </r>
    <r>
      <rPr>
        <sz val="10"/>
        <color indexed="12"/>
        <rFont val="Arial"/>
        <family val="0"/>
      </rPr>
      <t>R (%</t>
    </r>
    <r>
      <rPr>
        <sz val="10"/>
        <color indexed="12"/>
        <rFont val="Arial"/>
        <family val="2"/>
      </rPr>
      <t>)</t>
    </r>
    <r>
      <rPr>
        <sz val="10"/>
        <color indexed="12"/>
        <rFont val="Arial"/>
        <family val="0"/>
      </rPr>
      <t>:</t>
    </r>
  </si>
  <si>
    <r>
      <t>Intervalo_R (k</t>
    </r>
    <r>
      <rPr>
        <sz val="10"/>
        <color indexed="12"/>
        <rFont val="Symbol"/>
        <family val="1"/>
      </rPr>
      <t>W</t>
    </r>
    <r>
      <rPr>
        <sz val="10"/>
        <color indexed="12"/>
        <rFont val="Arial"/>
        <family val="2"/>
      </rPr>
      <t>)</t>
    </r>
    <r>
      <rPr>
        <sz val="10"/>
        <color indexed="12"/>
        <rFont val="Arial"/>
        <family val="0"/>
      </rPr>
      <t>:</t>
    </r>
  </si>
  <si>
    <r>
      <t>R (k</t>
    </r>
    <r>
      <rPr>
        <sz val="10"/>
        <color indexed="17"/>
        <rFont val="Symbol"/>
        <family val="1"/>
      </rPr>
      <t>W</t>
    </r>
    <r>
      <rPr>
        <sz val="10"/>
        <color indexed="17"/>
        <rFont val="Arial"/>
        <family val="2"/>
      </rPr>
      <t>)</t>
    </r>
    <r>
      <rPr>
        <sz val="10"/>
        <color indexed="17"/>
        <rFont val="Arial"/>
        <family val="0"/>
      </rPr>
      <t>:</t>
    </r>
  </si>
  <si>
    <r>
      <t>D</t>
    </r>
    <r>
      <rPr>
        <sz val="10"/>
        <color indexed="17"/>
        <rFont val="Arial"/>
        <family val="0"/>
      </rPr>
      <t>R (k</t>
    </r>
    <r>
      <rPr>
        <sz val="10"/>
        <color indexed="17"/>
        <rFont val="Symbol"/>
        <family val="1"/>
      </rPr>
      <t>W</t>
    </r>
    <r>
      <rPr>
        <sz val="10"/>
        <color indexed="17"/>
        <rFont val="Arial"/>
        <family val="2"/>
      </rPr>
      <t>)</t>
    </r>
    <r>
      <rPr>
        <sz val="10"/>
        <color indexed="17"/>
        <rFont val="Arial"/>
        <family val="0"/>
      </rPr>
      <t>:</t>
    </r>
  </si>
  <si>
    <r>
      <t>d</t>
    </r>
    <r>
      <rPr>
        <sz val="10"/>
        <color indexed="17"/>
        <rFont val="Arial"/>
        <family val="0"/>
      </rPr>
      <t>R (%</t>
    </r>
    <r>
      <rPr>
        <sz val="10"/>
        <color indexed="17"/>
        <rFont val="Arial"/>
        <family val="2"/>
      </rPr>
      <t>)</t>
    </r>
    <r>
      <rPr>
        <sz val="10"/>
        <color indexed="17"/>
        <rFont val="Arial"/>
        <family val="0"/>
      </rPr>
      <t>:</t>
    </r>
  </si>
  <si>
    <r>
      <t>Intervalo_R (k</t>
    </r>
    <r>
      <rPr>
        <sz val="10"/>
        <color indexed="17"/>
        <rFont val="Symbol"/>
        <family val="1"/>
      </rPr>
      <t>W</t>
    </r>
    <r>
      <rPr>
        <sz val="10"/>
        <color indexed="17"/>
        <rFont val="Arial"/>
        <family val="2"/>
      </rPr>
      <t>)</t>
    </r>
    <r>
      <rPr>
        <sz val="10"/>
        <color indexed="17"/>
        <rFont val="Arial"/>
        <family val="0"/>
      </rPr>
      <t>:</t>
    </r>
  </si>
  <si>
    <t>I) Medida de I frente a V (Salamanques &amp; Anitua)</t>
  </si>
  <si>
    <t>D:</t>
  </si>
  <si>
    <t>E:</t>
  </si>
  <si>
    <t>s_res:</t>
  </si>
  <si>
    <t>t_n-2:</t>
  </si>
  <si>
    <t>c:</t>
  </si>
  <si>
    <r>
      <t>D</t>
    </r>
    <r>
      <rPr>
        <sz val="10"/>
        <rFont val="Arial"/>
        <family val="2"/>
      </rPr>
      <t>c:</t>
    </r>
  </si>
  <si>
    <t>Cálculos para la curva característica de una resistencia</t>
  </si>
  <si>
    <r>
      <t>D</t>
    </r>
    <r>
      <rPr>
        <sz val="10"/>
        <rFont val="Arial"/>
        <family val="2"/>
      </rPr>
      <t>c (est.lin):</t>
    </r>
  </si>
  <si>
    <t>c (est.lin):</t>
  </si>
  <si>
    <r>
      <t>D</t>
    </r>
    <r>
      <rPr>
        <sz val="10"/>
        <rFont val="Arial"/>
        <family val="2"/>
      </rPr>
      <t>m (est.lin):</t>
    </r>
  </si>
  <si>
    <t>m (est.lin):</t>
  </si>
  <si>
    <t>III) Media Ponderada:</t>
  </si>
  <si>
    <t>(Sólo se puede aplicar este método si suponemos que la temperatura no cambia significativamente en las distintas medidas)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</si>
</sst>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"/>
  </numFmts>
  <fonts count="1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Symbol"/>
      <family val="1"/>
    </font>
    <font>
      <sz val="17.5"/>
      <name val="Arial"/>
      <family val="0"/>
    </font>
    <font>
      <sz val="10"/>
      <color indexed="10"/>
      <name val="Arial"/>
      <family val="0"/>
    </font>
    <font>
      <sz val="10"/>
      <color indexed="10"/>
      <name val="Symbol"/>
      <family val="1"/>
    </font>
    <font>
      <sz val="10"/>
      <color indexed="12"/>
      <name val="Arial"/>
      <family val="0"/>
    </font>
    <font>
      <sz val="10"/>
      <color indexed="12"/>
      <name val="Symbol"/>
      <family val="1"/>
    </font>
    <font>
      <sz val="10"/>
      <color indexed="17"/>
      <name val="Arial"/>
      <family val="0"/>
    </font>
    <font>
      <sz val="10"/>
      <color indexed="17"/>
      <name val="Symbol"/>
      <family val="1"/>
    </font>
    <font>
      <sz val="17"/>
      <name val="Arial"/>
      <family val="2"/>
    </font>
    <font>
      <sz val="8"/>
      <name val="Arial"/>
      <family val="0"/>
    </font>
    <font>
      <sz val="12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3" borderId="1" xfId="0" applyFont="1" applyFill="1" applyBorder="1" applyAlignment="1">
      <alignment horizontal="center"/>
    </xf>
    <xf numFmtId="172" fontId="0" fillId="0" borderId="4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73" fontId="0" fillId="0" borderId="4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5" borderId="4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0" fillId="6" borderId="4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"/>
          <c:w val="0.9475"/>
          <c:h val="0.916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Hoja1!$D$6:$D$13</c:f>
                <c:numCache>
                  <c:ptCount val="8"/>
                  <c:pt idx="0">
                    <c:v>0.0145</c:v>
                  </c:pt>
                  <c:pt idx="1">
                    <c:v>0.028200000000000003</c:v>
                  </c:pt>
                  <c:pt idx="2">
                    <c:v>0.0417</c:v>
                  </c:pt>
                  <c:pt idx="3">
                    <c:v>0.0552</c:v>
                  </c:pt>
                  <c:pt idx="4">
                    <c:v>0.06860000000000001</c:v>
                  </c:pt>
                  <c:pt idx="5">
                    <c:v>0.0822</c:v>
                  </c:pt>
                  <c:pt idx="6">
                    <c:v>0.0958</c:v>
                  </c:pt>
                  <c:pt idx="7">
                    <c:v>0.10949999999999999</c:v>
                  </c:pt>
                </c:numCache>
              </c:numRef>
            </c:plus>
            <c:minus>
              <c:numRef>
                <c:f>Hoja1!$D$6:$D$13</c:f>
                <c:numCache>
                  <c:ptCount val="8"/>
                  <c:pt idx="0">
                    <c:v>0.0145</c:v>
                  </c:pt>
                  <c:pt idx="1">
                    <c:v>0.028200000000000003</c:v>
                  </c:pt>
                  <c:pt idx="2">
                    <c:v>0.0417</c:v>
                  </c:pt>
                  <c:pt idx="3">
                    <c:v>0.0552</c:v>
                  </c:pt>
                  <c:pt idx="4">
                    <c:v>0.06860000000000001</c:v>
                  </c:pt>
                  <c:pt idx="5">
                    <c:v>0.0822</c:v>
                  </c:pt>
                  <c:pt idx="6">
                    <c:v>0.0958</c:v>
                  </c:pt>
                  <c:pt idx="7">
                    <c:v>0.10949999999999999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8"/>
                <c:pt idx="0">
                  <c:v>0.101</c:v>
                </c:pt>
                <c:pt idx="1">
                  <c:v>0.10400000000000001</c:v>
                </c:pt>
                <c:pt idx="2">
                  <c:v>0.10700000000000001</c:v>
                </c:pt>
                <c:pt idx="3">
                  <c:v>0.11</c:v>
                </c:pt>
                <c:pt idx="4">
                  <c:v>0.113</c:v>
                </c:pt>
                <c:pt idx="5">
                  <c:v>0.116</c:v>
                </c:pt>
                <c:pt idx="6">
                  <c:v>0.11900000000000001</c:v>
                </c:pt>
                <c:pt idx="7">
                  <c:v>0.122</c:v>
                </c:pt>
              </c:numLit>
            </c:plus>
            <c:minus>
              <c:numLit>
                <c:ptCount val="8"/>
                <c:pt idx="0">
                  <c:v>0.101</c:v>
                </c:pt>
                <c:pt idx="1">
                  <c:v>0.10400000000000001</c:v>
                </c:pt>
                <c:pt idx="2">
                  <c:v>0.10700000000000001</c:v>
                </c:pt>
                <c:pt idx="3">
                  <c:v>0.11</c:v>
                </c:pt>
                <c:pt idx="4">
                  <c:v>0.113</c:v>
                </c:pt>
                <c:pt idx="5">
                  <c:v>0.116</c:v>
                </c:pt>
                <c:pt idx="6">
                  <c:v>0.11900000000000001</c:v>
                </c:pt>
                <c:pt idx="7">
                  <c:v>0.122</c:v>
                </c:pt>
              </c:numLit>
            </c:minus>
            <c:noEndCap val="0"/>
          </c:errBars>
          <c:xVal>
            <c:numRef>
              <c:f>Hoja1!$A$6:$A$13</c:f>
              <c:numCache/>
            </c:numRef>
          </c:xVal>
          <c:yVal>
            <c:numRef>
              <c:f>Hoja1!$C$6:$C$13</c:f>
              <c:numCache/>
            </c:numRef>
          </c:yVal>
          <c:smooth val="0"/>
        </c:ser>
        <c:axId val="61240387"/>
        <c:axId val="14292572"/>
      </c:scatterChart>
      <c:valAx>
        <c:axId val="6124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Arial"/>
                    <a:ea typeface="Arial"/>
                    <a:cs typeface="Arial"/>
                  </a:rPr>
                  <a:t>V (V)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92572"/>
        <c:crosses val="autoZero"/>
        <c:crossBetween val="midCat"/>
        <c:dispUnits/>
      </c:valAx>
      <c:valAx>
        <c:axId val="14292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Arial"/>
                    <a:ea typeface="Arial"/>
                    <a:cs typeface="Arial"/>
                  </a:rPr>
                  <a:t>I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40387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0</xdr:rowOff>
    </xdr:from>
    <xdr:to>
      <xdr:col>7</xdr:col>
      <xdr:colOff>638175</xdr:colOff>
      <xdr:row>42</xdr:row>
      <xdr:rowOff>0</xdr:rowOff>
    </xdr:to>
    <xdr:graphicFrame>
      <xdr:nvGraphicFramePr>
        <xdr:cNvPr id="1" name="Chart 3"/>
        <xdr:cNvGraphicFramePr/>
      </xdr:nvGraphicFramePr>
      <xdr:xfrm>
        <a:off x="28575" y="3038475"/>
        <a:ext cx="6286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108</xdr:row>
      <xdr:rowOff>104775</xdr:rowOff>
    </xdr:from>
    <xdr:to>
      <xdr:col>1</xdr:col>
      <xdr:colOff>238125</xdr:colOff>
      <xdr:row>109</xdr:row>
      <xdr:rowOff>104775</xdr:rowOff>
    </xdr:to>
    <xdr:sp>
      <xdr:nvSpPr>
        <xdr:cNvPr id="2" name="Line 10"/>
        <xdr:cNvSpPr>
          <a:spLocks/>
        </xdr:cNvSpPr>
      </xdr:nvSpPr>
      <xdr:spPr>
        <a:xfrm>
          <a:off x="1000125" y="177736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109</xdr:row>
      <xdr:rowOff>104775</xdr:rowOff>
    </xdr:from>
    <xdr:to>
      <xdr:col>1</xdr:col>
      <xdr:colOff>238125</xdr:colOff>
      <xdr:row>110</xdr:row>
      <xdr:rowOff>104775</xdr:rowOff>
    </xdr:to>
    <xdr:sp>
      <xdr:nvSpPr>
        <xdr:cNvPr id="3" name="Line 11"/>
        <xdr:cNvSpPr>
          <a:spLocks/>
        </xdr:cNvSpPr>
      </xdr:nvSpPr>
      <xdr:spPr>
        <a:xfrm>
          <a:off x="1000125" y="179355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38100</xdr:rowOff>
    </xdr:from>
    <xdr:to>
      <xdr:col>12</xdr:col>
      <xdr:colOff>523875</xdr:colOff>
      <xdr:row>60</xdr:row>
      <xdr:rowOff>123825</xdr:rowOff>
    </xdr:to>
    <xdr:grpSp>
      <xdr:nvGrpSpPr>
        <xdr:cNvPr id="4" name="Group 42"/>
        <xdr:cNvGrpSpPr>
          <a:grpSpLocks/>
        </xdr:cNvGrpSpPr>
      </xdr:nvGrpSpPr>
      <xdr:grpSpPr>
        <a:xfrm>
          <a:off x="152400" y="9286875"/>
          <a:ext cx="10182225" cy="733425"/>
          <a:chOff x="16" y="822"/>
          <a:chExt cx="1069" cy="77"/>
        </a:xfrm>
        <a:solidFill>
          <a:srgbClr val="FFFFFF"/>
        </a:solidFill>
      </xdr:grpSpPr>
      <xdr:grpSp>
        <xdr:nvGrpSpPr>
          <xdr:cNvPr id="5" name="Group 38"/>
          <xdr:cNvGrpSpPr>
            <a:grpSpLocks/>
          </xdr:cNvGrpSpPr>
        </xdr:nvGrpSpPr>
        <xdr:grpSpPr>
          <a:xfrm>
            <a:off x="16" y="822"/>
            <a:ext cx="1010" cy="77"/>
            <a:chOff x="8" y="761"/>
            <a:chExt cx="1003" cy="77"/>
          </a:xfrm>
          <a:solidFill>
            <a:srgbClr val="FFFFFF"/>
          </a:solidFill>
        </xdr:grpSpPr>
        <xdr:sp>
          <xdr:nvSpPr>
            <xdr:cNvPr id="6" name="Line 4"/>
            <xdr:cNvSpPr>
              <a:spLocks/>
            </xdr:cNvSpPr>
          </xdr:nvSpPr>
          <xdr:spPr>
            <a:xfrm>
              <a:off x="23" y="790"/>
              <a:ext cx="97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Box 6"/>
            <xdr:cNvSpPr txBox="1">
              <a:spLocks noChangeArrowheads="1"/>
            </xdr:cNvSpPr>
          </xdr:nvSpPr>
          <xdr:spPr>
            <a:xfrm>
              <a:off x="8" y="815"/>
              <a:ext cx="33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2.18</a:t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>
              <a:off x="23" y="774"/>
              <a:ext cx="0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TextBox 16"/>
            <xdr:cNvSpPr txBox="1">
              <a:spLocks noChangeArrowheads="1"/>
            </xdr:cNvSpPr>
          </xdr:nvSpPr>
          <xdr:spPr>
            <a:xfrm>
              <a:off x="796" y="817"/>
              <a:ext cx="32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2.22</a:t>
              </a:r>
            </a:p>
          </xdr:txBody>
        </xdr:sp>
        <xdr:sp>
          <xdr:nvSpPr>
            <xdr:cNvPr id="10" name="TextBox 17"/>
            <xdr:cNvSpPr txBox="1">
              <a:spLocks noChangeArrowheads="1"/>
            </xdr:cNvSpPr>
          </xdr:nvSpPr>
          <xdr:spPr>
            <a:xfrm>
              <a:off x="583" y="817"/>
              <a:ext cx="33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2.21</a:t>
              </a:r>
            </a:p>
          </xdr:txBody>
        </xdr:sp>
        <xdr:sp>
          <xdr:nvSpPr>
            <xdr:cNvPr id="11" name="TextBox 8"/>
            <xdr:cNvSpPr txBox="1">
              <a:spLocks noChangeArrowheads="1"/>
            </xdr:cNvSpPr>
          </xdr:nvSpPr>
          <xdr:spPr>
            <a:xfrm>
              <a:off x="978" y="812"/>
              <a:ext cx="33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2.23</a:t>
              </a:r>
            </a:p>
          </xdr:txBody>
        </xdr:sp>
        <xdr:sp>
          <xdr:nvSpPr>
            <xdr:cNvPr id="12" name="Line 9"/>
            <xdr:cNvSpPr>
              <a:spLocks/>
            </xdr:cNvSpPr>
          </xdr:nvSpPr>
          <xdr:spPr>
            <a:xfrm>
              <a:off x="998" y="771"/>
              <a:ext cx="0" cy="3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2"/>
            <xdr:cNvSpPr>
              <a:spLocks/>
            </xdr:cNvSpPr>
          </xdr:nvSpPr>
          <xdr:spPr>
            <a:xfrm>
              <a:off x="210" y="776"/>
              <a:ext cx="0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3"/>
            <xdr:cNvSpPr>
              <a:spLocks/>
            </xdr:cNvSpPr>
          </xdr:nvSpPr>
          <xdr:spPr>
            <a:xfrm>
              <a:off x="414" y="775"/>
              <a:ext cx="0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4"/>
            <xdr:cNvSpPr>
              <a:spLocks/>
            </xdr:cNvSpPr>
          </xdr:nvSpPr>
          <xdr:spPr>
            <a:xfrm>
              <a:off x="603" y="774"/>
              <a:ext cx="0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5"/>
            <xdr:cNvSpPr>
              <a:spLocks/>
            </xdr:cNvSpPr>
          </xdr:nvSpPr>
          <xdr:spPr>
            <a:xfrm>
              <a:off x="802" y="770"/>
              <a:ext cx="0" cy="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TextBox 18"/>
            <xdr:cNvSpPr txBox="1">
              <a:spLocks noChangeArrowheads="1"/>
            </xdr:cNvSpPr>
          </xdr:nvSpPr>
          <xdr:spPr>
            <a:xfrm>
              <a:off x="198" y="817"/>
              <a:ext cx="32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2.19</a:t>
              </a:r>
            </a:p>
          </xdr:txBody>
        </xdr:sp>
        <xdr:sp>
          <xdr:nvSpPr>
            <xdr:cNvPr id="18" name="TextBox 19"/>
            <xdr:cNvSpPr txBox="1">
              <a:spLocks noChangeArrowheads="1"/>
            </xdr:cNvSpPr>
          </xdr:nvSpPr>
          <xdr:spPr>
            <a:xfrm>
              <a:off x="397" y="815"/>
              <a:ext cx="33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2.20</a:t>
              </a:r>
            </a:p>
          </xdr:txBody>
        </xdr:sp>
        <xdr:sp>
          <xdr:nvSpPr>
            <xdr:cNvPr id="19" name="AutoShape 21"/>
            <xdr:cNvSpPr>
              <a:spLocks/>
            </xdr:cNvSpPr>
          </xdr:nvSpPr>
          <xdr:spPr>
            <a:xfrm>
              <a:off x="110" y="761"/>
              <a:ext cx="821" cy="59"/>
            </a:xfrm>
            <a:prstGeom prst="bracketPair">
              <a:avLst/>
            </a:prstGeom>
            <a:noFill/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2"/>
            <xdr:cNvSpPr>
              <a:spLocks/>
            </xdr:cNvSpPr>
          </xdr:nvSpPr>
          <xdr:spPr>
            <a:xfrm>
              <a:off x="706" y="783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3"/>
            <xdr:cNvSpPr>
              <a:spLocks/>
            </xdr:cNvSpPr>
          </xdr:nvSpPr>
          <xdr:spPr>
            <a:xfrm>
              <a:off x="685" y="782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4"/>
            <xdr:cNvSpPr>
              <a:spLocks/>
            </xdr:cNvSpPr>
          </xdr:nvSpPr>
          <xdr:spPr>
            <a:xfrm>
              <a:off x="662" y="782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5"/>
            <xdr:cNvSpPr>
              <a:spLocks/>
            </xdr:cNvSpPr>
          </xdr:nvSpPr>
          <xdr:spPr>
            <a:xfrm>
              <a:off x="642" y="783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6"/>
            <xdr:cNvSpPr>
              <a:spLocks/>
            </xdr:cNvSpPr>
          </xdr:nvSpPr>
          <xdr:spPr>
            <a:xfrm>
              <a:off x="622" y="783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7"/>
            <xdr:cNvSpPr>
              <a:spLocks/>
            </xdr:cNvSpPr>
          </xdr:nvSpPr>
          <xdr:spPr>
            <a:xfrm>
              <a:off x="726" y="783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8"/>
            <xdr:cNvSpPr>
              <a:spLocks/>
            </xdr:cNvSpPr>
          </xdr:nvSpPr>
          <xdr:spPr>
            <a:xfrm>
              <a:off x="748" y="783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9"/>
            <xdr:cNvSpPr>
              <a:spLocks/>
            </xdr:cNvSpPr>
          </xdr:nvSpPr>
          <xdr:spPr>
            <a:xfrm>
              <a:off x="768" y="782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30"/>
            <xdr:cNvSpPr>
              <a:spLocks/>
            </xdr:cNvSpPr>
          </xdr:nvSpPr>
          <xdr:spPr>
            <a:xfrm>
              <a:off x="786" y="783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31"/>
            <xdr:cNvSpPr>
              <a:spLocks/>
            </xdr:cNvSpPr>
          </xdr:nvSpPr>
          <xdr:spPr>
            <a:xfrm>
              <a:off x="643" y="774"/>
              <a:ext cx="105" cy="36"/>
            </a:xfrm>
            <a:prstGeom prst="bracketPair">
              <a:avLst/>
            </a:prstGeom>
            <a:noFill/>
            <a:ln w="2540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32"/>
            <xdr:cNvSpPr>
              <a:spLocks/>
            </xdr:cNvSpPr>
          </xdr:nvSpPr>
          <xdr:spPr>
            <a:xfrm>
              <a:off x="417" y="766"/>
              <a:ext cx="511" cy="50"/>
            </a:xfrm>
            <a:prstGeom prst="bracketPair">
              <a:avLst/>
            </a:prstGeom>
            <a:noFill/>
            <a:ln w="22225" cmpd="sng">
              <a:solidFill>
                <a:srgbClr val="008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1" name="Line 39"/>
          <xdr:cNvSpPr>
            <a:spLocks/>
          </xdr:cNvSpPr>
        </xdr:nvSpPr>
        <xdr:spPr>
          <a:xfrm>
            <a:off x="1013" y="851"/>
            <a:ext cx="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40"/>
          <xdr:cNvSpPr txBox="1">
            <a:spLocks noChangeArrowheads="1"/>
          </xdr:cNvSpPr>
        </xdr:nvSpPr>
        <xdr:spPr>
          <a:xfrm>
            <a:off x="1033" y="859"/>
            <a:ext cx="5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 (k</a:t>
            </a:r>
            <a:r>
              <a:rPr lang="en-US" cap="none" sz="1200" b="0" i="0" u="none" baseline="0">
                <a:latin typeface="Symbol"/>
                <a:ea typeface="Symbol"/>
                <a:cs typeface="Symbol"/>
              </a:rPr>
              <a:t>W)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25">
      <selection activeCell="C48" sqref="C48"/>
    </sheetView>
  </sheetViews>
  <sheetFormatPr defaultColWidth="11.421875" defaultRowHeight="12.75"/>
  <cols>
    <col min="2" max="2" width="12.28125" style="0" bestFit="1" customWidth="1"/>
    <col min="4" max="4" width="14.57421875" style="0" bestFit="1" customWidth="1"/>
    <col min="5" max="5" width="12.57421875" style="0" bestFit="1" customWidth="1"/>
    <col min="8" max="9" width="12.421875" style="0" bestFit="1" customWidth="1"/>
    <col min="10" max="10" width="14.28125" style="0" bestFit="1" customWidth="1"/>
  </cols>
  <sheetData>
    <row r="1" spans="1:5" ht="15.75">
      <c r="A1" s="4" t="s">
        <v>43</v>
      </c>
      <c r="B1" s="4"/>
      <c r="C1" s="3"/>
      <c r="D1" s="3"/>
      <c r="E1" s="3"/>
    </row>
    <row r="3" spans="1:5" ht="15">
      <c r="A3" s="2" t="s">
        <v>36</v>
      </c>
      <c r="B3" s="2"/>
      <c r="C3" s="3"/>
      <c r="D3" s="3"/>
      <c r="E3" s="3"/>
    </row>
    <row r="4" spans="1:4" ht="15">
      <c r="A4" s="1"/>
      <c r="B4" s="1"/>
      <c r="D4" s="5" t="s">
        <v>19</v>
      </c>
    </row>
    <row r="5" spans="1:10" ht="12.75">
      <c r="A5" s="36" t="s">
        <v>0</v>
      </c>
      <c r="B5" s="9" t="s">
        <v>3</v>
      </c>
      <c r="C5" s="36" t="s">
        <v>1</v>
      </c>
      <c r="D5" s="9" t="s">
        <v>4</v>
      </c>
      <c r="E5" s="5" t="s">
        <v>5</v>
      </c>
      <c r="F5" s="9" t="s">
        <v>6</v>
      </c>
      <c r="G5" s="36" t="s">
        <v>15</v>
      </c>
      <c r="H5" s="36" t="s">
        <v>16</v>
      </c>
      <c r="I5" s="9" t="s">
        <v>21</v>
      </c>
      <c r="J5" s="16" t="s">
        <v>20</v>
      </c>
    </row>
    <row r="6" spans="1:10" ht="12.75">
      <c r="A6" s="30">
        <v>1</v>
      </c>
      <c r="B6" s="14">
        <f aca="true" t="shared" si="0" ref="B6:B13">0.001*A6+0.1</f>
        <v>0.101</v>
      </c>
      <c r="C6" s="32">
        <v>0.45</v>
      </c>
      <c r="D6" s="8">
        <f aca="true" t="shared" si="1" ref="D6:D13">0.01*C6+0.01</f>
        <v>0.0145</v>
      </c>
      <c r="E6" s="10">
        <f aca="true" t="shared" si="2" ref="E6:E13">A6/C6</f>
        <v>2.2222222222222223</v>
      </c>
      <c r="F6" s="8">
        <f aca="true" t="shared" si="3" ref="F6:F13">E6*SQRT((B6/A6)^2+(D6/C6)^2)</f>
        <v>0.2355898466124032</v>
      </c>
      <c r="G6" s="34">
        <f>FORECAST(A6,C6:C13,A6:A13)</f>
        <v>0.45499999999999996</v>
      </c>
      <c r="H6" s="34">
        <f aca="true" t="shared" si="4" ref="H6:H13">G6-C6</f>
        <v>0.004999999999999949</v>
      </c>
      <c r="I6" s="8">
        <f aca="true" t="shared" si="5" ref="I6:I13">1/F6^2</f>
        <v>18.01718181728309</v>
      </c>
      <c r="J6" s="8">
        <f aca="true" t="shared" si="6" ref="J6:J13">E6*I6</f>
        <v>40.03818181618465</v>
      </c>
    </row>
    <row r="7" spans="1:10" ht="12.75">
      <c r="A7" s="31">
        <v>4</v>
      </c>
      <c r="B7" s="15">
        <f t="shared" si="0"/>
        <v>0.10400000000000001</v>
      </c>
      <c r="C7" s="33">
        <v>1.82</v>
      </c>
      <c r="D7" s="6">
        <f t="shared" si="1"/>
        <v>0.028200000000000003</v>
      </c>
      <c r="E7" s="11">
        <f t="shared" si="2"/>
        <v>2.1978021978021975</v>
      </c>
      <c r="F7" s="6">
        <f t="shared" si="3"/>
        <v>0.06652045837767723</v>
      </c>
      <c r="G7" s="35">
        <f>FORECAST(A7,C6:C13,A6:A13)</f>
        <v>1.8096428571428569</v>
      </c>
      <c r="H7" s="35">
        <f t="shared" si="4"/>
        <v>-0.010357142857143176</v>
      </c>
      <c r="I7" s="6">
        <f t="shared" si="5"/>
        <v>225.99016208158753</v>
      </c>
      <c r="J7" s="6">
        <f t="shared" si="6"/>
        <v>496.6816749045879</v>
      </c>
    </row>
    <row r="8" spans="1:10" ht="12.75">
      <c r="A8" s="31">
        <v>7</v>
      </c>
      <c r="B8" s="15">
        <f t="shared" si="0"/>
        <v>0.10700000000000001</v>
      </c>
      <c r="C8" s="33">
        <v>3.17</v>
      </c>
      <c r="D8" s="6">
        <f t="shared" si="1"/>
        <v>0.0417</v>
      </c>
      <c r="E8" s="11">
        <f t="shared" si="2"/>
        <v>2.2082018927444795</v>
      </c>
      <c r="F8" s="6">
        <f t="shared" si="3"/>
        <v>0.04453215019884974</v>
      </c>
      <c r="G8" s="35">
        <f>FORECAST(A8,C6:C13,A6:A13)</f>
        <v>3.1642857142857137</v>
      </c>
      <c r="H8" s="35">
        <f t="shared" si="4"/>
        <v>-0.005714285714286227</v>
      </c>
      <c r="I8" s="6">
        <f t="shared" si="5"/>
        <v>504.257852115628</v>
      </c>
      <c r="J8" s="6">
        <f t="shared" si="6"/>
        <v>1113.5031434729956</v>
      </c>
    </row>
    <row r="9" spans="1:10" ht="12.75">
      <c r="A9" s="31">
        <v>10</v>
      </c>
      <c r="B9" s="15">
        <f t="shared" si="0"/>
        <v>0.11</v>
      </c>
      <c r="C9" s="33">
        <v>4.52</v>
      </c>
      <c r="D9" s="6">
        <f t="shared" si="1"/>
        <v>0.0552</v>
      </c>
      <c r="E9" s="11">
        <f t="shared" si="2"/>
        <v>2.212389380530974</v>
      </c>
      <c r="F9" s="6">
        <f t="shared" si="3"/>
        <v>0.036362855978619324</v>
      </c>
      <c r="G9" s="35">
        <f>FORECAST(A9,C6:C13,A6:A13)</f>
        <v>4.518928571428571</v>
      </c>
      <c r="H9" s="35">
        <f t="shared" si="4"/>
        <v>-0.001071428571428612</v>
      </c>
      <c r="I9" s="6">
        <f t="shared" si="5"/>
        <v>756.2824601842208</v>
      </c>
      <c r="J9" s="6">
        <f t="shared" si="6"/>
        <v>1673.191283593409</v>
      </c>
    </row>
    <row r="10" spans="1:10" ht="12.75">
      <c r="A10" s="31">
        <v>13</v>
      </c>
      <c r="B10" s="15">
        <f t="shared" si="0"/>
        <v>0.113</v>
      </c>
      <c r="C10" s="33">
        <v>5.86</v>
      </c>
      <c r="D10" s="6">
        <f t="shared" si="1"/>
        <v>0.06860000000000001</v>
      </c>
      <c r="E10" s="11">
        <f t="shared" si="2"/>
        <v>2.2184300341296925</v>
      </c>
      <c r="F10" s="6">
        <f t="shared" si="3"/>
        <v>0.03234635280893912</v>
      </c>
      <c r="G10" s="35">
        <f>FORECAST(A10,C6:C13,A6:A13)</f>
        <v>5.873571428571427</v>
      </c>
      <c r="H10" s="35">
        <f t="shared" si="4"/>
        <v>0.013571428571427013</v>
      </c>
      <c r="I10" s="6">
        <f t="shared" si="5"/>
        <v>955.7611244443822</v>
      </c>
      <c r="J10" s="6">
        <f t="shared" si="6"/>
        <v>2120.289183920984</v>
      </c>
    </row>
    <row r="11" spans="1:10" ht="12.75">
      <c r="A11" s="31">
        <v>16</v>
      </c>
      <c r="B11" s="15">
        <f t="shared" si="0"/>
        <v>0.116</v>
      </c>
      <c r="C11" s="33">
        <v>7.22</v>
      </c>
      <c r="D11" s="6">
        <f t="shared" si="1"/>
        <v>0.0822</v>
      </c>
      <c r="E11" s="11">
        <f t="shared" si="2"/>
        <v>2.21606648199446</v>
      </c>
      <c r="F11" s="6">
        <f t="shared" si="3"/>
        <v>0.02991128878366441</v>
      </c>
      <c r="G11" s="35">
        <f>FORECAST(A11,C6:C13,A6:A13)</f>
        <v>7.228214285714285</v>
      </c>
      <c r="H11" s="35">
        <f t="shared" si="4"/>
        <v>0.008214285714284841</v>
      </c>
      <c r="I11" s="6">
        <f t="shared" si="5"/>
        <v>1117.7115746283803</v>
      </c>
      <c r="J11" s="6">
        <f t="shared" si="6"/>
        <v>2476.923157071203</v>
      </c>
    </row>
    <row r="12" spans="1:10" ht="12.75">
      <c r="A12" s="31">
        <v>19</v>
      </c>
      <c r="B12" s="15">
        <f t="shared" si="0"/>
        <v>0.11900000000000001</v>
      </c>
      <c r="C12" s="33">
        <v>8.58</v>
      </c>
      <c r="D12" s="6">
        <f t="shared" si="1"/>
        <v>0.0958</v>
      </c>
      <c r="E12" s="11">
        <f t="shared" si="2"/>
        <v>2.2144522144522143</v>
      </c>
      <c r="F12" s="6">
        <f t="shared" si="3"/>
        <v>0.028349794258283153</v>
      </c>
      <c r="G12" s="35">
        <f>FORECAST(A12,C6:C13,A6:A13)</f>
        <v>8.58285714285714</v>
      </c>
      <c r="H12" s="35">
        <f t="shared" si="4"/>
        <v>0.002857142857140005</v>
      </c>
      <c r="I12" s="6">
        <f t="shared" si="5"/>
        <v>1244.2285920387133</v>
      </c>
      <c r="J12" s="6">
        <f t="shared" si="6"/>
        <v>2755.2847609248893</v>
      </c>
    </row>
    <row r="13" spans="1:10" ht="12.75">
      <c r="A13" s="31">
        <v>22</v>
      </c>
      <c r="B13" s="15">
        <f t="shared" si="0"/>
        <v>0.122</v>
      </c>
      <c r="C13" s="33">
        <v>9.95</v>
      </c>
      <c r="D13" s="6">
        <f t="shared" si="1"/>
        <v>0.10949999999999999</v>
      </c>
      <c r="E13" s="11">
        <f t="shared" si="2"/>
        <v>2.21105527638191</v>
      </c>
      <c r="F13" s="6">
        <f t="shared" si="3"/>
        <v>0.027247400711447396</v>
      </c>
      <c r="G13" s="35">
        <f>FORECAST(A13,C6:C13,A6:A13)</f>
        <v>9.9375</v>
      </c>
      <c r="H13" s="35">
        <f t="shared" si="4"/>
        <v>-0.01249999999999929</v>
      </c>
      <c r="I13" s="6">
        <f t="shared" si="5"/>
        <v>1346.9449383332865</v>
      </c>
      <c r="J13" s="6">
        <f t="shared" si="6"/>
        <v>2978.1697128977194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7" spans="1:4" ht="15">
      <c r="A17" s="2" t="s">
        <v>2</v>
      </c>
      <c r="B17" s="2"/>
      <c r="C17" s="3"/>
      <c r="D17" s="3"/>
    </row>
    <row r="19" spans="9:10" ht="12.75">
      <c r="I19" t="s">
        <v>11</v>
      </c>
      <c r="J19" s="28">
        <f>TRIMMEAN(A6:A13,0)</f>
        <v>11.5</v>
      </c>
    </row>
    <row r="20" ht="12.75">
      <c r="J20" s="28"/>
    </row>
    <row r="21" spans="9:12" ht="12.75">
      <c r="I21" t="s">
        <v>9</v>
      </c>
      <c r="J21" s="28">
        <f>VARP(A6:A13)</f>
        <v>47.25</v>
      </c>
      <c r="K21" t="s">
        <v>37</v>
      </c>
      <c r="L21" s="28">
        <f>COUNT(A6:A13)*J21</f>
        <v>378</v>
      </c>
    </row>
    <row r="22" spans="9:10" ht="12.75">
      <c r="I22" t="s">
        <v>10</v>
      </c>
      <c r="J22" s="28"/>
    </row>
    <row r="23" ht="12.75">
      <c r="J23" s="28"/>
    </row>
    <row r="24" spans="9:10" ht="12.75">
      <c r="I24" t="s">
        <v>12</v>
      </c>
      <c r="J24" s="28">
        <f>TRIMMEAN(C6:C13,0)</f>
        <v>5.196249999999999</v>
      </c>
    </row>
    <row r="25" ht="12.75">
      <c r="J25" s="28"/>
    </row>
    <row r="26" spans="9:12" ht="12.75">
      <c r="I26" t="s">
        <v>13</v>
      </c>
      <c r="J26" s="28">
        <f>VARP(C6:C13)</f>
        <v>9.634123437500008</v>
      </c>
      <c r="K26" t="s">
        <v>38</v>
      </c>
      <c r="L26" s="28">
        <f>COUNT(C6:C13)*J26</f>
        <v>77.07298750000007</v>
      </c>
    </row>
    <row r="27" spans="9:10" ht="12.75">
      <c r="I27" t="s">
        <v>14</v>
      </c>
      <c r="J27" s="28"/>
    </row>
    <row r="28" ht="12.75">
      <c r="J28" s="28"/>
    </row>
    <row r="29" spans="9:10" ht="12.75">
      <c r="I29" t="s">
        <v>7</v>
      </c>
      <c r="J29" s="28">
        <f>COVAR(A6:A13,C6:C13)</f>
        <v>21.335624999999997</v>
      </c>
    </row>
    <row r="30" ht="12.75">
      <c r="I30" t="s">
        <v>8</v>
      </c>
    </row>
    <row r="32" spans="9:10" ht="12.75">
      <c r="I32" t="s">
        <v>40</v>
      </c>
      <c r="J32">
        <f>TINV(0.05,COUNT(H6:H13)-2)</f>
        <v>2.4469118464326822</v>
      </c>
    </row>
    <row r="34" spans="9:10" ht="12.75">
      <c r="I34" s="29" t="s">
        <v>39</v>
      </c>
      <c r="J34">
        <f>SQRT(SUMSQ(H6:H13)/(COUNT(H6:H13)-2))</f>
        <v>0.00985006647306486</v>
      </c>
    </row>
    <row r="35" ht="12.75">
      <c r="I35" s="29"/>
    </row>
    <row r="36" ht="12.75">
      <c r="I36" s="29"/>
    </row>
    <row r="37" ht="12.75">
      <c r="I37" s="29"/>
    </row>
    <row r="38" ht="12.75">
      <c r="I38" s="29"/>
    </row>
    <row r="39" ht="12.75">
      <c r="I39" s="29"/>
    </row>
    <row r="40" ht="12.75">
      <c r="I40" s="29"/>
    </row>
    <row r="41" ht="12.75">
      <c r="I41" s="29"/>
    </row>
    <row r="42" ht="12.75">
      <c r="I42" s="29"/>
    </row>
    <row r="43" ht="12.75">
      <c r="I43" s="29"/>
    </row>
    <row r="44" spans="1:11" ht="12.75">
      <c r="A44" t="s">
        <v>47</v>
      </c>
      <c r="B44" s="37">
        <f>INDEX(LINEST(C6:C13,A6:A13,,TRUE),1,1)</f>
        <v>0.45154761904761903</v>
      </c>
      <c r="C44" s="37"/>
      <c r="D44" s="38" t="s">
        <v>46</v>
      </c>
      <c r="E44" s="37">
        <f>J32*INDEX(LINEST(C6:C13,A6:A13,,TRUE),2,1)</f>
        <v>0.001239685681145177</v>
      </c>
      <c r="F44" s="37"/>
      <c r="G44" s="37" t="s">
        <v>45</v>
      </c>
      <c r="H44" s="37">
        <f>INDEX(LINEST(C6:C13,A6:A13,,TRUE),1,2)</f>
        <v>0.0034523809523800963</v>
      </c>
      <c r="I44" s="37"/>
      <c r="J44" s="38" t="s">
        <v>44</v>
      </c>
      <c r="K44" s="37">
        <f>J32*INDEX(LINEST(C6:C13,A6:A13,,TRUE),2,2)</f>
        <v>0.016609012479751183</v>
      </c>
    </row>
    <row r="45" spans="1:11" ht="12.75">
      <c r="A45" t="s">
        <v>18</v>
      </c>
      <c r="B45">
        <f>SLOPE(C6:C13,A6:A13)</f>
        <v>0.451547619047619</v>
      </c>
      <c r="D45" s="12" t="s">
        <v>17</v>
      </c>
      <c r="E45">
        <f>J32*J34/SQRT(L21)</f>
        <v>0.001239685681145112</v>
      </c>
      <c r="G45" s="29" t="s">
        <v>41</v>
      </c>
      <c r="H45">
        <f>INTERCEPT(C6:C13,A6:A13)</f>
        <v>0.0034523809523809845</v>
      </c>
      <c r="J45" s="12" t="s">
        <v>42</v>
      </c>
      <c r="K45">
        <f>J32*J34*SQRT(1/COUNT(H6:H13)+J19*J19/L21)</f>
        <v>0.016609012479750312</v>
      </c>
    </row>
    <row r="46" spans="1:12" ht="12.75">
      <c r="A46" s="22" t="s">
        <v>28</v>
      </c>
      <c r="B46" s="22">
        <f>1/B45</f>
        <v>2.2146058528868973</v>
      </c>
      <c r="C46" s="23"/>
      <c r="D46" s="24" t="s">
        <v>29</v>
      </c>
      <c r="E46" s="22">
        <f>E45/B45^2</f>
        <v>0.006080012493465326</v>
      </c>
      <c r="F46" s="23"/>
      <c r="G46" s="24" t="s">
        <v>30</v>
      </c>
      <c r="H46" s="22">
        <f>100*E46/B46</f>
        <v>0.2745415165204045</v>
      </c>
      <c r="I46" s="23"/>
      <c r="J46" s="22" t="s">
        <v>31</v>
      </c>
      <c r="K46" s="23">
        <f>B46-E46</f>
        <v>2.208525840393432</v>
      </c>
      <c r="L46" s="23">
        <f>B46+E46</f>
        <v>2.2206858653803625</v>
      </c>
    </row>
    <row r="49" spans="1:3" ht="15">
      <c r="A49" s="2" t="s">
        <v>48</v>
      </c>
      <c r="B49" s="2"/>
      <c r="C49" s="3"/>
    </row>
    <row r="50" spans="1:4" ht="12.75">
      <c r="A50" t="s">
        <v>49</v>
      </c>
      <c r="D50" s="13"/>
    </row>
    <row r="51" spans="1:12" ht="12.75">
      <c r="A51" s="25" t="s">
        <v>32</v>
      </c>
      <c r="B51" s="25">
        <f>SUM(J6:J13)/SUM(I6:I13)</f>
        <v>2.2132682732466553</v>
      </c>
      <c r="C51" s="26"/>
      <c r="D51" s="27" t="s">
        <v>33</v>
      </c>
      <c r="E51" s="25">
        <f>SQRT(1/SUM(I6:I13))</f>
        <v>0.012731682222067317</v>
      </c>
      <c r="F51" s="26"/>
      <c r="G51" s="27" t="s">
        <v>34</v>
      </c>
      <c r="H51" s="25">
        <f>100*E51/B51</f>
        <v>0.5752435154817966</v>
      </c>
      <c r="I51" s="26"/>
      <c r="J51" s="25" t="s">
        <v>35</v>
      </c>
      <c r="K51" s="26">
        <f>B51-E51</f>
        <v>2.200536591024588</v>
      </c>
      <c r="L51" s="26">
        <f>B51+E51</f>
        <v>2.2259999554687226</v>
      </c>
    </row>
    <row r="53" spans="1:3" ht="15">
      <c r="A53" s="2" t="s">
        <v>22</v>
      </c>
      <c r="B53" s="2"/>
      <c r="C53" s="3"/>
    </row>
    <row r="54" ht="12.75">
      <c r="D54" s="17" t="s">
        <v>23</v>
      </c>
    </row>
    <row r="55" spans="1:12" ht="12.75">
      <c r="A55" s="19" t="s">
        <v>24</v>
      </c>
      <c r="B55" s="19">
        <v>2.206</v>
      </c>
      <c r="C55" s="20"/>
      <c r="D55" s="21" t="s">
        <v>25</v>
      </c>
      <c r="E55" s="19">
        <f>0.0075*B55+4*0.001</f>
        <v>0.020545</v>
      </c>
      <c r="F55" s="20"/>
      <c r="G55" s="21" t="s">
        <v>26</v>
      </c>
      <c r="H55" s="19">
        <f>100*E55/B55</f>
        <v>0.9313236627379873</v>
      </c>
      <c r="I55" s="20"/>
      <c r="J55" s="19" t="s">
        <v>27</v>
      </c>
      <c r="K55" s="20">
        <f>B55-E55</f>
        <v>2.185455</v>
      </c>
      <c r="L55" s="20">
        <f>B55+E55</f>
        <v>2.2265449999999998</v>
      </c>
    </row>
    <row r="57" spans="1:13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Abel Barrio</dc:creator>
  <cp:keywords/>
  <dc:description/>
  <cp:lastModifiedBy>-</cp:lastModifiedBy>
  <dcterms:created xsi:type="dcterms:W3CDTF">2002-01-21T15:25:54Z</dcterms:created>
  <dcterms:modified xsi:type="dcterms:W3CDTF">2009-05-21T14:17:02Z</dcterms:modified>
  <cp:category/>
  <cp:version/>
  <cp:contentType/>
  <cp:contentStatus/>
</cp:coreProperties>
</file>